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xcel spreadsheets\cattle programs\Supplement mix comparison\"/>
    </mc:Choice>
  </mc:AlternateContent>
  <xr:revisionPtr revIDLastSave="0" documentId="13_ncr:1_{1707A451-1953-4657-8C9D-381047B34BD8}" xr6:coauthVersionLast="36" xr6:coauthVersionMax="36" xr10:uidLastSave="{00000000-0000-0000-0000-000000000000}"/>
  <bookViews>
    <workbookView xWindow="0" yWindow="0" windowWidth="15870" windowHeight="4070" xr2:uid="{00000000-000D-0000-FFFF-FFFF00000000}"/>
  </bookViews>
  <sheets>
    <sheet name="Supplement Comparison" sheetId="1" r:id="rId1"/>
    <sheet name="Corn Price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D39" i="1"/>
  <c r="C39" i="1"/>
  <c r="J26" i="1"/>
  <c r="I26" i="1"/>
  <c r="C26" i="1"/>
  <c r="B40" i="1"/>
  <c r="B27" i="1"/>
  <c r="I15" i="1"/>
  <c r="H15" i="1"/>
  <c r="G15" i="1"/>
  <c r="G26" i="1" s="1"/>
  <c r="F15" i="1"/>
  <c r="E15" i="1"/>
  <c r="D15" i="1"/>
  <c r="D26" i="1" l="1"/>
  <c r="E26" i="1"/>
  <c r="F26" i="1"/>
  <c r="H26" i="1"/>
  <c r="D6" i="2" l="1"/>
  <c r="D5" i="2"/>
  <c r="C13" i="1" l="1"/>
  <c r="J20" i="1" l="1"/>
  <c r="D20" i="1"/>
  <c r="J38" i="1"/>
  <c r="J37" i="1"/>
  <c r="J36" i="1"/>
  <c r="J35" i="1"/>
  <c r="J34" i="1"/>
  <c r="J33" i="1"/>
  <c r="J24" i="1"/>
  <c r="J22" i="1"/>
  <c r="J21" i="1"/>
  <c r="I38" i="1"/>
  <c r="I37" i="1"/>
  <c r="I36" i="1"/>
  <c r="I35" i="1"/>
  <c r="I34" i="1"/>
  <c r="I33" i="1"/>
  <c r="I24" i="1"/>
  <c r="I22" i="1"/>
  <c r="I21" i="1"/>
  <c r="I20" i="1"/>
  <c r="H38" i="1"/>
  <c r="H37" i="1"/>
  <c r="H36" i="1"/>
  <c r="H35" i="1"/>
  <c r="H34" i="1"/>
  <c r="H33" i="1"/>
  <c r="H24" i="1"/>
  <c r="H22" i="1"/>
  <c r="H21" i="1"/>
  <c r="H20" i="1"/>
  <c r="G38" i="1"/>
  <c r="G37" i="1"/>
  <c r="G36" i="1"/>
  <c r="G35" i="1"/>
  <c r="G34" i="1"/>
  <c r="G33" i="1"/>
  <c r="G24" i="1"/>
  <c r="G22" i="1"/>
  <c r="G21" i="1"/>
  <c r="G20" i="1"/>
  <c r="F38" i="1"/>
  <c r="F37" i="1"/>
  <c r="F36" i="1"/>
  <c r="F35" i="1"/>
  <c r="F34" i="1"/>
  <c r="F33" i="1"/>
  <c r="F24" i="1"/>
  <c r="F22" i="1"/>
  <c r="F21" i="1"/>
  <c r="F20" i="1"/>
  <c r="E38" i="1"/>
  <c r="E37" i="1"/>
  <c r="E36" i="1"/>
  <c r="E35" i="1"/>
  <c r="E34" i="1"/>
  <c r="E33" i="1"/>
  <c r="D38" i="1"/>
  <c r="D37" i="1"/>
  <c r="D36" i="1"/>
  <c r="D35" i="1"/>
  <c r="D34" i="1"/>
  <c r="D33" i="1"/>
  <c r="E24" i="1"/>
  <c r="E22" i="1"/>
  <c r="E21" i="1"/>
  <c r="E20" i="1"/>
  <c r="D22" i="1"/>
  <c r="D24" i="1"/>
  <c r="D21" i="1"/>
  <c r="E40" i="1" l="1"/>
  <c r="I40" i="1"/>
  <c r="J40" i="1"/>
  <c r="D40" i="1"/>
  <c r="F40" i="1"/>
  <c r="H40" i="1"/>
  <c r="G40" i="1"/>
  <c r="C38" i="1"/>
  <c r="C21" i="1"/>
  <c r="C20" i="1"/>
  <c r="C36" i="1"/>
  <c r="C35" i="1"/>
  <c r="C34" i="1"/>
  <c r="C33" i="1"/>
  <c r="C37" i="1"/>
  <c r="C22" i="1"/>
  <c r="C40" i="1" l="1"/>
  <c r="C42" i="1" s="1"/>
  <c r="C23" i="1"/>
  <c r="H23" i="1"/>
  <c r="F23" i="1"/>
  <c r="J23" i="1"/>
  <c r="D23" i="1"/>
  <c r="D27" i="1" s="1"/>
  <c r="E23" i="1"/>
  <c r="E27" i="1" s="1"/>
  <c r="G23" i="1"/>
  <c r="I23" i="1"/>
  <c r="C25" i="1"/>
  <c r="E25" i="1"/>
  <c r="I25" i="1"/>
  <c r="G25" i="1"/>
  <c r="H25" i="1"/>
  <c r="F25" i="1"/>
  <c r="J25" i="1"/>
  <c r="D25" i="1"/>
  <c r="C24" i="1"/>
  <c r="J41" i="1"/>
  <c r="E41" i="1"/>
  <c r="H41" i="1"/>
  <c r="G41" i="1"/>
  <c r="F41" i="1"/>
  <c r="I41" i="1"/>
  <c r="D41" i="1"/>
  <c r="J27" i="1" l="1"/>
  <c r="J28" i="1" s="1"/>
  <c r="C27" i="1"/>
  <c r="C29" i="1" s="1"/>
  <c r="F27" i="1"/>
  <c r="F28" i="1" s="1"/>
  <c r="H27" i="1"/>
  <c r="H28" i="1" s="1"/>
  <c r="I27" i="1"/>
  <c r="I28" i="1" s="1"/>
  <c r="G27" i="1"/>
  <c r="G28" i="1" s="1"/>
  <c r="E28" i="1"/>
  <c r="D28" i="1"/>
</calcChain>
</file>

<file path=xl/sharedStrings.xml><?xml version="1.0" encoding="utf-8"?>
<sst xmlns="http://schemas.openxmlformats.org/spreadsheetml/2006/main" count="82" uniqueCount="44">
  <si>
    <t>Ingredient</t>
  </si>
  <si>
    <t>% CP</t>
  </si>
  <si>
    <t>% TDN</t>
  </si>
  <si>
    <t>NEm</t>
  </si>
  <si>
    <t>NEg</t>
  </si>
  <si>
    <t>% RDP</t>
  </si>
  <si>
    <t>% Ca</t>
  </si>
  <si>
    <t>% P</t>
  </si>
  <si>
    <t>Distiller's Dried Grains</t>
  </si>
  <si>
    <t>Corn Gluten Feed</t>
  </si>
  <si>
    <t>Soyhulls</t>
  </si>
  <si>
    <t>Wheat midds</t>
  </si>
  <si>
    <t>Corn  grain</t>
  </si>
  <si>
    <t>SBM 48%</t>
  </si>
  <si>
    <t>Lbs of nutrients supplied</t>
  </si>
  <si>
    <t>$/ton</t>
  </si>
  <si>
    <t>Corn grain</t>
  </si>
  <si>
    <t>$/bu</t>
  </si>
  <si>
    <t>lbs CP</t>
  </si>
  <si>
    <t>lbs TDN</t>
  </si>
  <si>
    <t>lbs Ca</t>
  </si>
  <si>
    <t>lbs P</t>
  </si>
  <si>
    <t xml:space="preserve"> RDP</t>
  </si>
  <si>
    <t>Cost per ton</t>
  </si>
  <si>
    <t>Base Supplement Mix</t>
  </si>
  <si>
    <t>Optional Supplement Mix</t>
  </si>
  <si>
    <t>Enter ingredient cost and supplement ingredient pounds in yellow cells.</t>
  </si>
  <si>
    <t>DRY MATTER BASIS</t>
  </si>
  <si>
    <t>AS-FED BASIS</t>
  </si>
  <si>
    <t>Supplement nutrient composition AS-FED BASIS</t>
  </si>
  <si>
    <t xml:space="preserve">Enter corn grain on a $/bu basis. </t>
  </si>
  <si>
    <t>lbs.</t>
  </si>
  <si>
    <t>$</t>
  </si>
  <si>
    <t>Supplement Nutrient %</t>
  </si>
  <si>
    <t>Total</t>
  </si>
  <si>
    <t>Corn price calculator</t>
  </si>
  <si>
    <t>$/CWT</t>
  </si>
  <si>
    <t>$/bushel</t>
  </si>
  <si>
    <t xml:space="preserve">Enter the price of corn you received in one of the two highlighted cells below.  </t>
  </si>
  <si>
    <t>The calculator will convert your price to a bushel price, which can be entered on the Supplement Comparison sheet</t>
  </si>
  <si>
    <t>MU Beef Supplement Comparison Calculator</t>
  </si>
  <si>
    <t>Date</t>
  </si>
  <si>
    <t>Developed by Gene Schmitz, MU Extension Livestock Field Specialist and Dr. Eric Bailey, State Extension Beef Nutrition Specialist, 4/10/2020</t>
  </si>
  <si>
    <t>SBM 44%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</si>
</sst>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2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0" xfId="0" applyFont="1" applyProtection="1"/>
    <xf numFmtId="165" fontId="1" fillId="0" borderId="0" xfId="0" applyNumberFormat="1" applyFont="1" applyAlignment="1" applyProtection="1">
      <alignment horizontal="right"/>
    </xf>
    <xf numFmtId="164" fontId="1" fillId="0" borderId="0" xfId="0" applyNumberFormat="1" applyFont="1" applyAlignment="1" applyProtection="1">
      <alignment horizontal="right"/>
    </xf>
    <xf numFmtId="2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5" fontId="0" fillId="0" borderId="0" xfId="0" applyNumberFormat="1" applyFont="1" applyAlignment="1" applyProtection="1">
      <alignment horizontal="right"/>
    </xf>
    <xf numFmtId="164" fontId="0" fillId="0" borderId="0" xfId="0" applyNumberFormat="1" applyFont="1" applyAlignment="1" applyProtection="1">
      <alignment horizontal="right"/>
    </xf>
    <xf numFmtId="2" fontId="0" fillId="0" borderId="0" xfId="0" applyNumberFormat="1" applyFont="1" applyAlignment="1" applyProtection="1">
      <alignment horizontal="right"/>
    </xf>
    <xf numFmtId="166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Protection="1"/>
    <xf numFmtId="164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0" fillId="0" borderId="0" xfId="0" applyFont="1" applyProtection="1"/>
    <xf numFmtId="0" fontId="0" fillId="0" borderId="0" xfId="0" applyAlignment="1" applyProtection="1">
      <alignment horizontal="right"/>
    </xf>
    <xf numFmtId="0" fontId="5" fillId="0" borderId="0" xfId="0" applyFont="1" applyProtection="1"/>
    <xf numFmtId="164" fontId="0" fillId="0" borderId="0" xfId="0" applyNumberFormat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1" fontId="1" fillId="0" borderId="0" xfId="0" applyNumberFormat="1" applyFont="1" applyAlignment="1" applyProtection="1">
      <alignment horizontal="center"/>
    </xf>
    <xf numFmtId="44" fontId="4" fillId="2" borderId="0" xfId="1" applyFont="1" applyFill="1" applyAlignment="1" applyProtection="1">
      <alignment horizontal="center"/>
      <protection locked="0"/>
    </xf>
    <xf numFmtId="44" fontId="0" fillId="0" borderId="0" xfId="1" applyFont="1"/>
    <xf numFmtId="0" fontId="0" fillId="0" borderId="0" xfId="0" applyFont="1" applyAlignment="1" applyProtection="1">
      <alignment horizontal="center"/>
    </xf>
    <xf numFmtId="2" fontId="0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14" fontId="1" fillId="2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600"/>
      <color rgb="FF003300"/>
      <color rgb="FF009900"/>
      <color rgb="FF00CC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14572</xdr:colOff>
      <xdr:row>0</xdr:row>
      <xdr:rowOff>0</xdr:rowOff>
    </xdr:from>
    <xdr:to>
      <xdr:col>14</xdr:col>
      <xdr:colOff>247399</xdr:colOff>
      <xdr:row>5</xdr:row>
      <xdr:rowOff>180974</xdr:rowOff>
    </xdr:to>
    <xdr:pic>
      <xdr:nvPicPr>
        <xdr:cNvPr id="2" name="Picture 1" descr="FarmHer founder to speak at MU Extension event for women ..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913" b="26811"/>
        <a:stretch/>
      </xdr:blipFill>
      <xdr:spPr bwMode="auto">
        <a:xfrm>
          <a:off x="4662772" y="0"/>
          <a:ext cx="4600568" cy="1133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zoomScale="85" zoomScaleNormal="85" workbookViewId="0">
      <selection activeCell="B2" sqref="B2"/>
    </sheetView>
  </sheetViews>
  <sheetFormatPr defaultColWidth="9.1796875" defaultRowHeight="14.5" x14ac:dyDescent="0.35"/>
  <cols>
    <col min="1" max="1" width="25.453125" style="15" customWidth="1"/>
    <col min="2" max="2" width="10.54296875" style="13" customWidth="1"/>
    <col min="3" max="3" width="8.7265625" style="13"/>
    <col min="4" max="4" width="8.7265625" style="2"/>
    <col min="5" max="7" width="8.7265625" style="13"/>
    <col min="8" max="9" width="8.7265625" style="1"/>
    <col min="10" max="10" width="9.453125" style="15" customWidth="1"/>
    <col min="11" max="11" width="2.08984375" style="15" customWidth="1"/>
    <col min="12" max="12" width="9.1796875" style="15"/>
    <col min="13" max="13" width="9.453125" style="15" customWidth="1"/>
    <col min="14" max="16384" width="9.1796875" style="15"/>
  </cols>
  <sheetData>
    <row r="1" spans="1:18" x14ac:dyDescent="0.35">
      <c r="A1" s="3" t="s">
        <v>40</v>
      </c>
      <c r="B1" s="31"/>
      <c r="C1" s="31"/>
      <c r="G1" s="15"/>
    </row>
    <row r="2" spans="1:18" x14ac:dyDescent="0.35">
      <c r="A2" s="3" t="s">
        <v>41</v>
      </c>
      <c r="B2" s="32">
        <v>43943</v>
      </c>
      <c r="C2" s="31"/>
    </row>
    <row r="3" spans="1:18" x14ac:dyDescent="0.35">
      <c r="A3" s="19" t="s">
        <v>26</v>
      </c>
      <c r="B3" s="33"/>
      <c r="C3" s="31"/>
    </row>
    <row r="4" spans="1:18" x14ac:dyDescent="0.35">
      <c r="A4" s="15" t="s">
        <v>30</v>
      </c>
      <c r="B4" s="33"/>
      <c r="C4" s="31"/>
    </row>
    <row r="5" spans="1:18" x14ac:dyDescent="0.35">
      <c r="B5" s="33"/>
      <c r="C5" s="31"/>
    </row>
    <row r="6" spans="1:18" x14ac:dyDescent="0.35">
      <c r="B6" s="31"/>
      <c r="C6" s="34" t="s">
        <v>17</v>
      </c>
    </row>
    <row r="7" spans="1:18" x14ac:dyDescent="0.35">
      <c r="A7" s="20" t="s">
        <v>16</v>
      </c>
      <c r="B7" s="31"/>
      <c r="C7" s="11">
        <v>3.5</v>
      </c>
      <c r="F7" s="14" t="s">
        <v>28</v>
      </c>
      <c r="O7" s="3" t="s">
        <v>27</v>
      </c>
    </row>
    <row r="8" spans="1:18" s="3" customFormat="1" x14ac:dyDescent="0.35">
      <c r="A8" s="3" t="s">
        <v>0</v>
      </c>
      <c r="B8" s="34"/>
      <c r="C8" s="34" t="s">
        <v>15</v>
      </c>
      <c r="D8" s="16" t="s">
        <v>1</v>
      </c>
      <c r="E8" s="14" t="s">
        <v>2</v>
      </c>
      <c r="F8" s="14" t="s">
        <v>3</v>
      </c>
      <c r="G8" s="14" t="s">
        <v>4</v>
      </c>
      <c r="H8" s="17" t="s">
        <v>6</v>
      </c>
      <c r="I8" s="17" t="s">
        <v>7</v>
      </c>
      <c r="J8" s="16" t="s">
        <v>5</v>
      </c>
      <c r="K8" s="16"/>
      <c r="L8" s="16" t="s">
        <v>1</v>
      </c>
      <c r="M8" s="14" t="s">
        <v>2</v>
      </c>
      <c r="N8" s="14" t="s">
        <v>3</v>
      </c>
      <c r="O8" s="14" t="s">
        <v>4</v>
      </c>
      <c r="P8" s="17" t="s">
        <v>6</v>
      </c>
      <c r="Q8" s="17" t="s">
        <v>7</v>
      </c>
      <c r="R8" s="16" t="s">
        <v>5</v>
      </c>
    </row>
    <row r="9" spans="1:18" x14ac:dyDescent="0.35">
      <c r="A9" s="15" t="s">
        <v>8</v>
      </c>
      <c r="B9" s="35"/>
      <c r="C9" s="12">
        <v>205</v>
      </c>
      <c r="D9" s="2">
        <v>26.73</v>
      </c>
      <c r="E9" s="2">
        <v>79.2</v>
      </c>
      <c r="F9" s="1">
        <v>0.89100000000000001</v>
      </c>
      <c r="G9" s="1">
        <v>0.6120000000000001</v>
      </c>
      <c r="H9" s="1">
        <v>0.28800000000000003</v>
      </c>
      <c r="I9" s="1">
        <v>1.26</v>
      </c>
      <c r="J9" s="2">
        <v>45.1</v>
      </c>
      <c r="K9" s="2"/>
      <c r="L9" s="2">
        <v>29.7</v>
      </c>
      <c r="M9" s="13">
        <v>88</v>
      </c>
      <c r="N9" s="13">
        <v>0.99</v>
      </c>
      <c r="O9" s="13">
        <v>0.68</v>
      </c>
      <c r="P9" s="1">
        <v>0.32</v>
      </c>
      <c r="Q9" s="1">
        <v>1.4</v>
      </c>
      <c r="R9" s="2">
        <v>45.1</v>
      </c>
    </row>
    <row r="10" spans="1:18" x14ac:dyDescent="0.35">
      <c r="A10" s="15" t="s">
        <v>9</v>
      </c>
      <c r="B10" s="35"/>
      <c r="C10" s="12">
        <v>175</v>
      </c>
      <c r="D10" s="2">
        <v>21.42</v>
      </c>
      <c r="E10" s="2">
        <v>72</v>
      </c>
      <c r="F10" s="1">
        <v>0.79200000000000004</v>
      </c>
      <c r="G10" s="1">
        <v>0.53100000000000003</v>
      </c>
      <c r="H10" s="1">
        <v>6.3000000000000014E-2</v>
      </c>
      <c r="I10" s="1">
        <v>0.85499999999999998</v>
      </c>
      <c r="J10" s="2">
        <v>75</v>
      </c>
      <c r="K10" s="2"/>
      <c r="L10" s="2">
        <v>23.8</v>
      </c>
      <c r="M10" s="13">
        <v>80</v>
      </c>
      <c r="N10" s="13">
        <v>0.88</v>
      </c>
      <c r="O10" s="13">
        <v>0.59</v>
      </c>
      <c r="P10" s="1">
        <v>7.0000000000000007E-2</v>
      </c>
      <c r="Q10" s="1">
        <v>0.95</v>
      </c>
      <c r="R10" s="2">
        <v>75</v>
      </c>
    </row>
    <row r="11" spans="1:18" x14ac:dyDescent="0.35">
      <c r="A11" s="15" t="s">
        <v>10</v>
      </c>
      <c r="B11" s="35"/>
      <c r="C11" s="12">
        <v>125</v>
      </c>
      <c r="D11" s="2">
        <v>10.98</v>
      </c>
      <c r="E11" s="2">
        <v>72</v>
      </c>
      <c r="F11" s="1">
        <v>0.79200000000000004</v>
      </c>
      <c r="G11" s="1">
        <v>0.53100000000000003</v>
      </c>
      <c r="H11" s="1">
        <v>0.47700000000000004</v>
      </c>
      <c r="I11" s="1">
        <v>0.16200000000000001</v>
      </c>
      <c r="J11" s="2">
        <v>58</v>
      </c>
      <c r="K11" s="2"/>
      <c r="L11" s="2">
        <v>12.2</v>
      </c>
      <c r="M11" s="13">
        <v>80</v>
      </c>
      <c r="N11" s="13">
        <v>0.88</v>
      </c>
      <c r="O11" s="13">
        <v>0.59</v>
      </c>
      <c r="P11" s="1">
        <v>0.53</v>
      </c>
      <c r="Q11" s="1">
        <v>0.18</v>
      </c>
      <c r="R11" s="2">
        <v>58</v>
      </c>
    </row>
    <row r="12" spans="1:18" x14ac:dyDescent="0.35">
      <c r="A12" s="15" t="s">
        <v>11</v>
      </c>
      <c r="B12" s="35"/>
      <c r="C12" s="12">
        <v>145</v>
      </c>
      <c r="D12" s="2">
        <v>16.559999999999999</v>
      </c>
      <c r="E12" s="2">
        <v>74.7</v>
      </c>
      <c r="F12" s="1">
        <v>0.82800000000000007</v>
      </c>
      <c r="G12" s="1">
        <v>0.55800000000000005</v>
      </c>
      <c r="H12" s="1">
        <v>0.13500000000000001</v>
      </c>
      <c r="I12" s="1">
        <v>0.9</v>
      </c>
      <c r="J12" s="2">
        <v>77.2</v>
      </c>
      <c r="K12" s="2"/>
      <c r="L12" s="2">
        <v>18.399999999999999</v>
      </c>
      <c r="M12" s="13">
        <v>83</v>
      </c>
      <c r="N12" s="13">
        <v>0.92</v>
      </c>
      <c r="O12" s="13">
        <v>0.62</v>
      </c>
      <c r="P12" s="1">
        <v>0.15</v>
      </c>
      <c r="Q12" s="1">
        <v>1</v>
      </c>
      <c r="R12" s="2">
        <v>77.2</v>
      </c>
    </row>
    <row r="13" spans="1:18" x14ac:dyDescent="0.35">
      <c r="A13" s="15" t="s">
        <v>12</v>
      </c>
      <c r="B13" s="35"/>
      <c r="C13" s="24">
        <f>(($C$7/56)*2000)</f>
        <v>125</v>
      </c>
      <c r="D13" s="2">
        <v>8.82</v>
      </c>
      <c r="E13" s="2">
        <v>79.2</v>
      </c>
      <c r="F13" s="1">
        <v>0.89100000000000001</v>
      </c>
      <c r="G13" s="1">
        <v>0.6120000000000001</v>
      </c>
      <c r="H13" s="1">
        <v>2.7E-2</v>
      </c>
      <c r="I13" s="1">
        <v>0.28800000000000003</v>
      </c>
      <c r="J13" s="2">
        <v>44.7</v>
      </c>
      <c r="K13" s="2"/>
      <c r="L13" s="2">
        <v>9.8000000000000007</v>
      </c>
      <c r="M13" s="13">
        <v>88</v>
      </c>
      <c r="N13" s="13">
        <v>0.99</v>
      </c>
      <c r="O13" s="13">
        <v>0.68</v>
      </c>
      <c r="P13" s="1">
        <v>0.03</v>
      </c>
      <c r="Q13" s="1">
        <v>0.32</v>
      </c>
      <c r="R13" s="2">
        <v>44.7</v>
      </c>
    </row>
    <row r="14" spans="1:18" x14ac:dyDescent="0.35">
      <c r="A14" s="15" t="s">
        <v>13</v>
      </c>
      <c r="B14" s="35"/>
      <c r="C14" s="12">
        <v>350</v>
      </c>
      <c r="D14" s="2">
        <v>48.6</v>
      </c>
      <c r="E14" s="2">
        <v>78.3</v>
      </c>
      <c r="F14" s="1">
        <v>0.88200000000000001</v>
      </c>
      <c r="G14" s="1">
        <v>0.60300000000000009</v>
      </c>
      <c r="H14" s="1">
        <v>0.26100000000000001</v>
      </c>
      <c r="I14" s="1">
        <v>0.63900000000000001</v>
      </c>
      <c r="J14" s="2">
        <v>65</v>
      </c>
      <c r="K14" s="2"/>
      <c r="L14" s="2">
        <v>54</v>
      </c>
      <c r="M14" s="13">
        <v>87</v>
      </c>
      <c r="N14" s="13">
        <v>0.98</v>
      </c>
      <c r="O14" s="13">
        <v>0.67</v>
      </c>
      <c r="P14" s="1">
        <v>0.28999999999999998</v>
      </c>
      <c r="Q14" s="1">
        <v>0.71</v>
      </c>
      <c r="R14" s="2">
        <v>65</v>
      </c>
    </row>
    <row r="15" spans="1:18" x14ac:dyDescent="0.35">
      <c r="A15" s="15" t="s">
        <v>43</v>
      </c>
      <c r="B15" s="35"/>
      <c r="C15" s="12">
        <v>325</v>
      </c>
      <c r="D15" s="2">
        <f>(L15*0.9)</f>
        <v>45</v>
      </c>
      <c r="E15" s="2">
        <f t="shared" ref="E15:I15" si="0">(M15*0.9)</f>
        <v>75.600000000000009</v>
      </c>
      <c r="F15" s="1">
        <f t="shared" si="0"/>
        <v>0.84599999999999997</v>
      </c>
      <c r="G15" s="1">
        <f t="shared" si="0"/>
        <v>0.56700000000000006</v>
      </c>
      <c r="H15" s="1">
        <f t="shared" si="0"/>
        <v>0.36000000000000004</v>
      </c>
      <c r="I15" s="1">
        <f t="shared" si="0"/>
        <v>0.63900000000000001</v>
      </c>
      <c r="J15" s="2">
        <v>65</v>
      </c>
      <c r="K15" s="2"/>
      <c r="L15" s="2">
        <v>50</v>
      </c>
      <c r="M15" s="13">
        <v>84</v>
      </c>
      <c r="N15" s="13">
        <v>0.94</v>
      </c>
      <c r="O15" s="13">
        <v>0.63</v>
      </c>
      <c r="P15" s="1">
        <v>0.4</v>
      </c>
      <c r="Q15" s="1">
        <v>0.71</v>
      </c>
      <c r="R15" s="2">
        <v>65</v>
      </c>
    </row>
    <row r="16" spans="1:18" x14ac:dyDescent="0.35">
      <c r="B16" s="31"/>
      <c r="C16" s="31"/>
    </row>
    <row r="17" spans="1:19" x14ac:dyDescent="0.35">
      <c r="B17" s="31"/>
      <c r="C17" s="31"/>
    </row>
    <row r="18" spans="1:19" x14ac:dyDescent="0.35">
      <c r="A18" s="3" t="s">
        <v>14</v>
      </c>
      <c r="B18" s="31"/>
      <c r="C18" s="31"/>
      <c r="F18" s="14" t="s">
        <v>29</v>
      </c>
    </row>
    <row r="19" spans="1:19" x14ac:dyDescent="0.35">
      <c r="A19" s="14" t="s">
        <v>24</v>
      </c>
      <c r="B19" s="34" t="s">
        <v>31</v>
      </c>
      <c r="C19" s="14" t="s">
        <v>32</v>
      </c>
      <c r="D19" s="16" t="s">
        <v>18</v>
      </c>
      <c r="E19" s="14" t="s">
        <v>19</v>
      </c>
      <c r="F19" s="14" t="s">
        <v>3</v>
      </c>
      <c r="G19" s="14" t="s">
        <v>4</v>
      </c>
      <c r="H19" s="17" t="s">
        <v>20</v>
      </c>
      <c r="I19" s="17" t="s">
        <v>21</v>
      </c>
      <c r="J19" s="16" t="s">
        <v>22</v>
      </c>
      <c r="K19" s="16"/>
      <c r="L19" s="14"/>
      <c r="M19" s="14"/>
      <c r="N19" s="16"/>
      <c r="O19" s="14"/>
      <c r="P19" s="17"/>
      <c r="Q19" s="17"/>
      <c r="R19" s="17"/>
      <c r="S19" s="17"/>
    </row>
    <row r="20" spans="1:19" x14ac:dyDescent="0.35">
      <c r="A20" s="15" t="s">
        <v>8</v>
      </c>
      <c r="B20" s="12">
        <v>500</v>
      </c>
      <c r="C20" s="1">
        <f>(B20*($C$9/2000))</f>
        <v>51.25</v>
      </c>
      <c r="D20" s="2">
        <f>($B$20*$D$9)/100</f>
        <v>133.65</v>
      </c>
      <c r="E20" s="2">
        <f>($B$20*$E$9)/100</f>
        <v>396</v>
      </c>
      <c r="F20" s="1">
        <f>($B$20*$F$9)/100</f>
        <v>4.4550000000000001</v>
      </c>
      <c r="G20" s="1">
        <f>($B$20*$G$9)/100</f>
        <v>3.0600000000000005</v>
      </c>
      <c r="H20" s="1">
        <f>($B$20*$H$9)/100</f>
        <v>1.4400000000000004</v>
      </c>
      <c r="I20" s="1">
        <f>($B$20*$I$9)/100</f>
        <v>6.3</v>
      </c>
      <c r="J20" s="2">
        <f>($B$20*$J$9)/100</f>
        <v>225.5</v>
      </c>
      <c r="K20" s="2"/>
      <c r="L20" s="13"/>
      <c r="M20" s="1"/>
      <c r="N20" s="2"/>
      <c r="O20" s="2"/>
      <c r="P20" s="1"/>
      <c r="Q20" s="1"/>
      <c r="R20" s="1"/>
      <c r="S20" s="1"/>
    </row>
    <row r="21" spans="1:19" x14ac:dyDescent="0.35">
      <c r="A21" s="15" t="s">
        <v>9</v>
      </c>
      <c r="B21" s="12">
        <v>500</v>
      </c>
      <c r="C21" s="1">
        <f>(B21*($C$10/2000))</f>
        <v>43.75</v>
      </c>
      <c r="D21" s="2">
        <f>($B$21*$D$10)/100</f>
        <v>107.1</v>
      </c>
      <c r="E21" s="2">
        <f>($B$21*$E$10)/100</f>
        <v>360</v>
      </c>
      <c r="F21" s="1">
        <f>($B$21*$F$10)/100</f>
        <v>3.96</v>
      </c>
      <c r="G21" s="1">
        <f>($B$21*$G$10)/100</f>
        <v>2.6549999999999998</v>
      </c>
      <c r="H21" s="1">
        <f>($B$21*$H$10)/100</f>
        <v>0.31500000000000006</v>
      </c>
      <c r="I21" s="1">
        <f>($B$21*$I$10)/100</f>
        <v>4.2750000000000004</v>
      </c>
      <c r="J21" s="2">
        <f>($B$21*$J$10)/100</f>
        <v>375</v>
      </c>
      <c r="K21" s="2"/>
      <c r="L21" s="13"/>
      <c r="M21" s="1"/>
      <c r="N21" s="2"/>
      <c r="O21" s="2"/>
      <c r="P21" s="1"/>
      <c r="Q21" s="1"/>
      <c r="R21" s="1"/>
      <c r="S21" s="1"/>
    </row>
    <row r="22" spans="1:19" x14ac:dyDescent="0.35">
      <c r="A22" s="15" t="s">
        <v>10</v>
      </c>
      <c r="B22" s="12">
        <v>500</v>
      </c>
      <c r="C22" s="1">
        <f>(B22*($C$11/2000))</f>
        <v>31.25</v>
      </c>
      <c r="D22" s="2">
        <f>($B$22*$D$11)/100</f>
        <v>54.9</v>
      </c>
      <c r="E22" s="2">
        <f>($B$22*$E$11)/100</f>
        <v>360</v>
      </c>
      <c r="F22" s="1">
        <f>($B$22*$F$11)/100</f>
        <v>3.96</v>
      </c>
      <c r="G22" s="1">
        <f>($B$22*$G$11)/100</f>
        <v>2.6549999999999998</v>
      </c>
      <c r="H22" s="1">
        <f>($B$22*$H$11)/100</f>
        <v>2.3850000000000002</v>
      </c>
      <c r="I22" s="1">
        <f>($B$22*$I$11)/100</f>
        <v>0.81</v>
      </c>
      <c r="J22" s="2">
        <f>($B$22*$J$11)/100</f>
        <v>290</v>
      </c>
      <c r="K22" s="2"/>
      <c r="L22" s="13"/>
      <c r="M22" s="1"/>
      <c r="N22" s="2"/>
      <c r="O22" s="2"/>
      <c r="P22" s="1"/>
      <c r="Q22" s="1"/>
      <c r="R22" s="1"/>
      <c r="S22" s="1"/>
    </row>
    <row r="23" spans="1:19" x14ac:dyDescent="0.35">
      <c r="A23" s="15" t="s">
        <v>11</v>
      </c>
      <c r="B23" s="12">
        <v>0</v>
      </c>
      <c r="C23" s="1">
        <f>(B23*($C$12/2000))</f>
        <v>0</v>
      </c>
      <c r="D23" s="2">
        <f>($B$23*$D$12)/100</f>
        <v>0</v>
      </c>
      <c r="E23" s="2">
        <f>($B$23*$E$12)/100</f>
        <v>0</v>
      </c>
      <c r="F23" s="1">
        <f>($B$23*$F$12)/100</f>
        <v>0</v>
      </c>
      <c r="G23" s="1">
        <f>($B$23*$G$12)/100</f>
        <v>0</v>
      </c>
      <c r="H23" s="1">
        <f>($B$23*$H$12)/100</f>
        <v>0</v>
      </c>
      <c r="I23" s="1">
        <f>($B$23*$I$12)/100</f>
        <v>0</v>
      </c>
      <c r="J23" s="2">
        <f>($B$23*$J$12)/100</f>
        <v>0</v>
      </c>
      <c r="K23" s="2"/>
      <c r="L23" s="13"/>
      <c r="M23" s="1"/>
      <c r="N23" s="2"/>
      <c r="O23" s="2"/>
      <c r="P23" s="1"/>
      <c r="Q23" s="1"/>
      <c r="R23" s="1"/>
      <c r="S23" s="1"/>
    </row>
    <row r="24" spans="1:19" x14ac:dyDescent="0.35">
      <c r="A24" s="15" t="s">
        <v>12</v>
      </c>
      <c r="B24" s="12">
        <v>500</v>
      </c>
      <c r="C24" s="1">
        <f>(B24*($C$13/2000))</f>
        <v>31.25</v>
      </c>
      <c r="D24" s="2">
        <f>($B$24*$D$13)/100</f>
        <v>44.1</v>
      </c>
      <c r="E24" s="2">
        <f>($B$24*E$13)/100</f>
        <v>396</v>
      </c>
      <c r="F24" s="1">
        <f>($B$24*$F$13)/100</f>
        <v>4.4550000000000001</v>
      </c>
      <c r="G24" s="1">
        <f>($B$24*$G$13)/100</f>
        <v>3.0600000000000005</v>
      </c>
      <c r="H24" s="1">
        <f>($B$24*$H$13)/100</f>
        <v>0.13500000000000001</v>
      </c>
      <c r="I24" s="1">
        <f>($B$24*$I$13)/100</f>
        <v>1.4400000000000004</v>
      </c>
      <c r="J24" s="2">
        <f>($B$24*$J$13)/100</f>
        <v>223.5</v>
      </c>
      <c r="K24" s="2"/>
      <c r="L24" s="13"/>
      <c r="M24" s="1"/>
      <c r="N24" s="2"/>
      <c r="O24" s="2"/>
      <c r="P24" s="1"/>
      <c r="Q24" s="1"/>
      <c r="R24" s="1"/>
      <c r="S24" s="1"/>
    </row>
    <row r="25" spans="1:19" x14ac:dyDescent="0.35">
      <c r="A25" s="15" t="s">
        <v>13</v>
      </c>
      <c r="B25" s="12">
        <v>0</v>
      </c>
      <c r="C25" s="1">
        <f>(B25*($C$14/2000))</f>
        <v>0</v>
      </c>
      <c r="D25" s="2">
        <f>($B$25*$D$14)/100</f>
        <v>0</v>
      </c>
      <c r="E25" s="2">
        <f>($B$25*$E$14)/100</f>
        <v>0</v>
      </c>
      <c r="F25" s="1">
        <f>($B$25*$F$14)/100</f>
        <v>0</v>
      </c>
      <c r="G25" s="1">
        <f>($B$25*$G$14)/100</f>
        <v>0</v>
      </c>
      <c r="H25" s="1">
        <f>($B$25*$H$14)/100</f>
        <v>0</v>
      </c>
      <c r="I25" s="1">
        <f>($B$25*$I$14)/100</f>
        <v>0</v>
      </c>
      <c r="J25" s="2">
        <f>($B$25*$J$14)/100</f>
        <v>0</v>
      </c>
      <c r="K25" s="2"/>
      <c r="L25" s="13"/>
      <c r="M25" s="1"/>
      <c r="N25" s="2"/>
      <c r="O25" s="2"/>
      <c r="P25" s="1"/>
      <c r="Q25" s="1"/>
      <c r="R25" s="1"/>
      <c r="S25" s="1"/>
    </row>
    <row r="26" spans="1:19" x14ac:dyDescent="0.35">
      <c r="A26" s="15" t="s">
        <v>43</v>
      </c>
      <c r="B26" s="12">
        <v>0</v>
      </c>
      <c r="C26" s="1">
        <f>(B26*($C$15/2000))</f>
        <v>0</v>
      </c>
      <c r="D26" s="2">
        <f>($B$26*$D$15)/100</f>
        <v>0</v>
      </c>
      <c r="E26" s="2">
        <f>($B$26*$E$15)/100</f>
        <v>0</v>
      </c>
      <c r="F26" s="1">
        <f>($B$26*$F$15)/100</f>
        <v>0</v>
      </c>
      <c r="G26" s="1">
        <f>($B$26*$G$15)/100</f>
        <v>0</v>
      </c>
      <c r="H26" s="1">
        <f>($B$26*$H$15)/100</f>
        <v>0</v>
      </c>
      <c r="I26" s="1">
        <f>($B$26*$I$15)/100</f>
        <v>0</v>
      </c>
      <c r="J26" s="2">
        <f>($B$26*$J$15)/100</f>
        <v>0</v>
      </c>
      <c r="K26" s="2"/>
      <c r="L26" s="13"/>
      <c r="M26" s="1"/>
      <c r="N26" s="2"/>
      <c r="O26" s="2"/>
      <c r="P26" s="1"/>
      <c r="Q26" s="1"/>
      <c r="R26" s="1"/>
      <c r="S26" s="1"/>
    </row>
    <row r="27" spans="1:19" s="18" customFormat="1" x14ac:dyDescent="0.35">
      <c r="A27" s="18" t="s">
        <v>34</v>
      </c>
      <c r="B27" s="18">
        <f>SUM(B20:B26)</f>
        <v>2000</v>
      </c>
      <c r="C27" s="28">
        <f t="shared" ref="C27:J27" si="1">SUM(C20:C26)</f>
        <v>157.5</v>
      </c>
      <c r="D27" s="29">
        <f t="shared" si="1"/>
        <v>339.75</v>
      </c>
      <c r="E27" s="27">
        <f t="shared" si="1"/>
        <v>1512</v>
      </c>
      <c r="F27" s="28">
        <f t="shared" si="1"/>
        <v>16.829999999999998</v>
      </c>
      <c r="G27" s="28">
        <f t="shared" si="1"/>
        <v>11.43</v>
      </c>
      <c r="H27" s="28">
        <f t="shared" si="1"/>
        <v>4.2750000000000004</v>
      </c>
      <c r="I27" s="28">
        <f t="shared" si="1"/>
        <v>12.824999999999999</v>
      </c>
      <c r="J27" s="29">
        <f t="shared" si="1"/>
        <v>1114</v>
      </c>
      <c r="M27" s="8"/>
      <c r="N27" s="9"/>
      <c r="P27" s="10"/>
      <c r="Q27" s="10"/>
      <c r="R27" s="10"/>
      <c r="S27" s="10"/>
    </row>
    <row r="28" spans="1:19" s="7" customFormat="1" x14ac:dyDescent="0.35">
      <c r="A28" s="7" t="s">
        <v>33</v>
      </c>
      <c r="B28" s="36"/>
      <c r="C28" s="4"/>
      <c r="D28" s="5">
        <f>((D27/$B$27)*100)</f>
        <v>16.987500000000001</v>
      </c>
      <c r="E28" s="5">
        <f t="shared" ref="E28:J28" si="2">((E27/$B$27)*100)</f>
        <v>75.599999999999994</v>
      </c>
      <c r="F28" s="6">
        <f t="shared" si="2"/>
        <v>0.84149999999999991</v>
      </c>
      <c r="G28" s="6">
        <f t="shared" si="2"/>
        <v>0.57150000000000001</v>
      </c>
      <c r="H28" s="6">
        <f t="shared" si="2"/>
        <v>0.21375</v>
      </c>
      <c r="I28" s="6">
        <f t="shared" si="2"/>
        <v>0.64124999999999999</v>
      </c>
      <c r="J28" s="5">
        <f t="shared" si="2"/>
        <v>55.7</v>
      </c>
      <c r="K28" s="5"/>
      <c r="M28" s="4"/>
      <c r="N28" s="5"/>
      <c r="P28" s="6"/>
      <c r="Q28" s="6"/>
      <c r="R28" s="6"/>
      <c r="S28" s="6"/>
    </row>
    <row r="29" spans="1:19" s="7" customFormat="1" x14ac:dyDescent="0.35">
      <c r="A29" s="7" t="s">
        <v>23</v>
      </c>
      <c r="B29" s="36"/>
      <c r="C29" s="4">
        <f>(($C$27/$B$27)*2000)</f>
        <v>157.5</v>
      </c>
      <c r="D29" s="5"/>
      <c r="F29" s="6"/>
      <c r="G29" s="6"/>
      <c r="H29" s="6"/>
      <c r="I29" s="6"/>
      <c r="J29" s="5"/>
      <c r="K29" s="5"/>
      <c r="M29" s="4"/>
      <c r="N29" s="5"/>
      <c r="P29" s="6"/>
      <c r="Q29" s="6"/>
      <c r="R29" s="6"/>
      <c r="S29" s="6"/>
    </row>
    <row r="30" spans="1:19" s="7" customFormat="1" x14ac:dyDescent="0.35">
      <c r="B30" s="36"/>
      <c r="C30" s="37"/>
      <c r="D30" s="5"/>
      <c r="F30" s="6"/>
      <c r="G30" s="6"/>
      <c r="H30" s="6"/>
      <c r="I30" s="6"/>
      <c r="J30" s="5"/>
      <c r="K30" s="5"/>
      <c r="M30" s="4"/>
      <c r="N30" s="5"/>
      <c r="P30" s="6"/>
      <c r="Q30" s="6"/>
      <c r="R30" s="6"/>
      <c r="S30" s="6"/>
    </row>
    <row r="31" spans="1:19" x14ac:dyDescent="0.35">
      <c r="B31" s="31"/>
      <c r="C31" s="31"/>
      <c r="F31" s="14" t="s">
        <v>29</v>
      </c>
    </row>
    <row r="32" spans="1:19" x14ac:dyDescent="0.35">
      <c r="A32" s="14" t="s">
        <v>25</v>
      </c>
      <c r="B32" s="34" t="s">
        <v>31</v>
      </c>
      <c r="C32" s="14" t="s">
        <v>32</v>
      </c>
      <c r="D32" s="16" t="s">
        <v>18</v>
      </c>
      <c r="E32" s="14" t="s">
        <v>19</v>
      </c>
      <c r="F32" s="14" t="s">
        <v>3</v>
      </c>
      <c r="G32" s="14" t="s">
        <v>4</v>
      </c>
      <c r="H32" s="17" t="s">
        <v>20</v>
      </c>
      <c r="I32" s="17" t="s">
        <v>21</v>
      </c>
      <c r="J32" s="16" t="s">
        <v>22</v>
      </c>
      <c r="K32" s="16"/>
    </row>
    <row r="33" spans="1:19" x14ac:dyDescent="0.35">
      <c r="A33" s="15" t="s">
        <v>8</v>
      </c>
      <c r="B33" s="12">
        <v>0</v>
      </c>
      <c r="C33" s="1">
        <f>(B33*($C$9/2000))</f>
        <v>0</v>
      </c>
      <c r="D33" s="2">
        <f>($B$33*$D$9)/100</f>
        <v>0</v>
      </c>
      <c r="E33" s="2">
        <f>($B$33*$E$9)/100</f>
        <v>0</v>
      </c>
      <c r="F33" s="1">
        <f>($B$33*$F$9)/100</f>
        <v>0</v>
      </c>
      <c r="G33" s="1">
        <f>($B$33*$G$9)/100</f>
        <v>0</v>
      </c>
      <c r="H33" s="1">
        <f>($B$33*$H$9)/100</f>
        <v>0</v>
      </c>
      <c r="I33" s="1">
        <f>($B$33*$I$9)/100</f>
        <v>0</v>
      </c>
      <c r="J33" s="2">
        <f>($B$33*$J$9)/100</f>
        <v>0</v>
      </c>
      <c r="K33" s="2"/>
    </row>
    <row r="34" spans="1:19" x14ac:dyDescent="0.35">
      <c r="A34" s="15" t="s">
        <v>9</v>
      </c>
      <c r="B34" s="12">
        <v>30</v>
      </c>
      <c r="C34" s="1">
        <f>(B34*($C$10/2000))</f>
        <v>2.625</v>
      </c>
      <c r="D34" s="2">
        <f>($B$34*$D$10)/100</f>
        <v>6.4260000000000002</v>
      </c>
      <c r="E34" s="2">
        <f>($B$34*$E$10)/100</f>
        <v>21.6</v>
      </c>
      <c r="F34" s="1">
        <f>($B$34*$F$10)/100</f>
        <v>0.23760000000000001</v>
      </c>
      <c r="G34" s="1">
        <f>($B$34*$G$10)/100</f>
        <v>0.15930000000000002</v>
      </c>
      <c r="H34" s="1">
        <f>($B$34*$H$10)/100</f>
        <v>1.8900000000000004E-2</v>
      </c>
      <c r="I34" s="1">
        <f>($B$34*$I$10)/100</f>
        <v>0.25650000000000001</v>
      </c>
      <c r="J34" s="2">
        <f>($B$34*$J$10)/100</f>
        <v>22.5</v>
      </c>
      <c r="K34" s="2"/>
    </row>
    <row r="35" spans="1:19" x14ac:dyDescent="0.35">
      <c r="A35" s="15" t="s">
        <v>10</v>
      </c>
      <c r="B35" s="12">
        <v>30</v>
      </c>
      <c r="C35" s="1">
        <f>(B35*($C$11/2000))</f>
        <v>1.875</v>
      </c>
      <c r="D35" s="2">
        <f>($B$35*$D$11)/100</f>
        <v>3.2940000000000005</v>
      </c>
      <c r="E35" s="2">
        <f>($B$35*$E$11)/100</f>
        <v>21.6</v>
      </c>
      <c r="F35" s="1">
        <f>($B$35*$F$11)/100</f>
        <v>0.23760000000000001</v>
      </c>
      <c r="G35" s="1">
        <f>($B$35*$G$11)/100</f>
        <v>0.15930000000000002</v>
      </c>
      <c r="H35" s="1">
        <f>($B$35*$H$11)/100</f>
        <v>0.1431</v>
      </c>
      <c r="I35" s="1">
        <f>($B$35*$I$11)/100</f>
        <v>4.8600000000000004E-2</v>
      </c>
      <c r="J35" s="2">
        <f>($B$35*$J$11)/100</f>
        <v>17.399999999999999</v>
      </c>
      <c r="K35" s="2"/>
    </row>
    <row r="36" spans="1:19" x14ac:dyDescent="0.35">
      <c r="A36" s="15" t="s">
        <v>11</v>
      </c>
      <c r="B36" s="12">
        <v>0</v>
      </c>
      <c r="C36" s="1">
        <f>(B36*($C$12/2000))</f>
        <v>0</v>
      </c>
      <c r="D36" s="2">
        <f>($B$36*$D$12)/100</f>
        <v>0</v>
      </c>
      <c r="E36" s="2">
        <f>($B$36*$E$12)/100</f>
        <v>0</v>
      </c>
      <c r="F36" s="1">
        <f>($B$36*$F$12)/100</f>
        <v>0</v>
      </c>
      <c r="G36" s="1">
        <f>($B$36*$G$12)/100</f>
        <v>0</v>
      </c>
      <c r="H36" s="1">
        <f>($B$36*$H$12)/100</f>
        <v>0</v>
      </c>
      <c r="I36" s="1">
        <f>($B$36*$I$12)/100</f>
        <v>0</v>
      </c>
      <c r="J36" s="2">
        <f>($B$36*$J$12)/100</f>
        <v>0</v>
      </c>
      <c r="K36" s="2"/>
    </row>
    <row r="37" spans="1:19" x14ac:dyDescent="0.35">
      <c r="A37" s="15" t="s">
        <v>12</v>
      </c>
      <c r="B37" s="12">
        <v>30</v>
      </c>
      <c r="C37" s="1">
        <f>(B37*($C$13/2000))</f>
        <v>1.875</v>
      </c>
      <c r="D37" s="2">
        <f>($B$37*$D$13)/100</f>
        <v>2.6460000000000004</v>
      </c>
      <c r="E37" s="2">
        <f>($B$37*$E$13)/100</f>
        <v>23.76</v>
      </c>
      <c r="F37" s="1">
        <f>($B$37*$F$13)/100</f>
        <v>0.26729999999999998</v>
      </c>
      <c r="G37" s="1">
        <f>($B$37*$G$13)/100</f>
        <v>0.18360000000000004</v>
      </c>
      <c r="H37" s="1">
        <f>($B$37*$H$13)/100</f>
        <v>8.0999999999999996E-3</v>
      </c>
      <c r="I37" s="1">
        <f>($B$37*$I$13)/100</f>
        <v>8.6400000000000005E-2</v>
      </c>
      <c r="J37" s="2">
        <f>($B$37*$J$13)/100</f>
        <v>13.41</v>
      </c>
      <c r="K37" s="2"/>
    </row>
    <row r="38" spans="1:19" x14ac:dyDescent="0.35">
      <c r="A38" s="15" t="s">
        <v>13</v>
      </c>
      <c r="B38" s="12">
        <v>10</v>
      </c>
      <c r="C38" s="1">
        <f>($B$38*($C$14/2000))</f>
        <v>1.75</v>
      </c>
      <c r="D38" s="2">
        <f>($B$38*$D$14)/100</f>
        <v>4.8600000000000003</v>
      </c>
      <c r="E38" s="2">
        <f>($B$38*$E$14)/100</f>
        <v>7.83</v>
      </c>
      <c r="F38" s="1">
        <f>($B$38*$F$14)/100</f>
        <v>8.8200000000000001E-2</v>
      </c>
      <c r="G38" s="1">
        <f>($B$38*$G$14)/100</f>
        <v>6.0300000000000013E-2</v>
      </c>
      <c r="H38" s="1">
        <f>($B$38*$H$14)/100</f>
        <v>2.6100000000000002E-2</v>
      </c>
      <c r="I38" s="1">
        <f>($B$38*$I$14)/100</f>
        <v>6.3900000000000012E-2</v>
      </c>
      <c r="J38" s="2">
        <f>($B$38*$J$14)/100</f>
        <v>6.5</v>
      </c>
      <c r="K38" s="2"/>
    </row>
    <row r="39" spans="1:19" x14ac:dyDescent="0.35">
      <c r="A39" s="15" t="s">
        <v>43</v>
      </c>
      <c r="B39" s="12">
        <v>0</v>
      </c>
      <c r="C39" s="1">
        <f>($B$39*($C$15/2000))</f>
        <v>0</v>
      </c>
      <c r="D39" s="2">
        <f>($B$39*($D$15/100))</f>
        <v>0</v>
      </c>
      <c r="E39" s="2">
        <f>($B$39*($E$15/100))</f>
        <v>0</v>
      </c>
      <c r="F39" s="1">
        <f>($B$39*($F$15/100))</f>
        <v>0</v>
      </c>
      <c r="G39" s="1">
        <f>($B$39*($G$15/100))</f>
        <v>0</v>
      </c>
      <c r="H39" s="1">
        <f>($B$39*($H$15/100))</f>
        <v>0</v>
      </c>
      <c r="I39" s="1">
        <f>($B$39*($I$15/100))</f>
        <v>0</v>
      </c>
      <c r="J39" s="2">
        <f>($B$39*($J$15/100))</f>
        <v>0</v>
      </c>
      <c r="K39" s="2"/>
    </row>
    <row r="40" spans="1:19" s="19" customFormat="1" x14ac:dyDescent="0.35">
      <c r="A40" s="18" t="s">
        <v>34</v>
      </c>
      <c r="B40" s="18">
        <f>SUM(B33:B39)</f>
        <v>100</v>
      </c>
      <c r="C40" s="28">
        <f t="shared" ref="C40:J40" si="3">SUM(C33:C39)</f>
        <v>8.125</v>
      </c>
      <c r="D40" s="29">
        <f t="shared" si="3"/>
        <v>17.226000000000003</v>
      </c>
      <c r="E40" s="29">
        <f t="shared" si="3"/>
        <v>74.790000000000006</v>
      </c>
      <c r="F40" s="28">
        <f t="shared" si="3"/>
        <v>0.83069999999999999</v>
      </c>
      <c r="G40" s="28">
        <f t="shared" si="3"/>
        <v>0.56250000000000011</v>
      </c>
      <c r="H40" s="28">
        <f t="shared" si="3"/>
        <v>0.19620000000000001</v>
      </c>
      <c r="I40" s="28">
        <f t="shared" si="3"/>
        <v>0.45540000000000008</v>
      </c>
      <c r="J40" s="29">
        <f t="shared" si="3"/>
        <v>59.81</v>
      </c>
      <c r="K40" s="18"/>
    </row>
    <row r="41" spans="1:19" s="7" customFormat="1" x14ac:dyDescent="0.35">
      <c r="A41" s="7" t="s">
        <v>33</v>
      </c>
      <c r="B41" s="36"/>
      <c r="C41" s="4"/>
      <c r="D41" s="5">
        <f>((D40/$B$40)*100)</f>
        <v>17.226000000000003</v>
      </c>
      <c r="E41" s="5">
        <f t="shared" ref="E41:J41" si="4">((E40/$B$40)*100)</f>
        <v>74.790000000000006</v>
      </c>
      <c r="F41" s="6">
        <f t="shared" si="4"/>
        <v>0.83069999999999999</v>
      </c>
      <c r="G41" s="6">
        <f t="shared" si="4"/>
        <v>0.56250000000000011</v>
      </c>
      <c r="H41" s="6">
        <f t="shared" si="4"/>
        <v>0.19620000000000001</v>
      </c>
      <c r="I41" s="6">
        <f t="shared" si="4"/>
        <v>0.45540000000000008</v>
      </c>
      <c r="J41" s="5">
        <f t="shared" si="4"/>
        <v>59.810000000000009</v>
      </c>
      <c r="K41" s="5"/>
      <c r="M41" s="4"/>
      <c r="N41" s="5"/>
      <c r="P41" s="6"/>
      <c r="Q41" s="6"/>
      <c r="R41" s="6"/>
      <c r="S41" s="6"/>
    </row>
    <row r="42" spans="1:19" s="3" customFormat="1" x14ac:dyDescent="0.35">
      <c r="A42" s="7" t="s">
        <v>23</v>
      </c>
      <c r="B42" s="36"/>
      <c r="C42" s="4">
        <f>(($C$40/$B$40)*2000)</f>
        <v>162.5</v>
      </c>
      <c r="D42" s="5"/>
      <c r="E42" s="7"/>
      <c r="F42" s="6"/>
      <c r="G42" s="6"/>
      <c r="H42" s="6"/>
      <c r="I42" s="6"/>
      <c r="J42" s="5"/>
      <c r="K42" s="5"/>
    </row>
    <row r="43" spans="1:19" x14ac:dyDescent="0.35">
      <c r="A43" s="20"/>
      <c r="B43" s="38"/>
      <c r="C43" s="39"/>
      <c r="D43" s="22"/>
      <c r="E43" s="20"/>
      <c r="F43" s="23"/>
      <c r="G43" s="23"/>
      <c r="H43" s="23"/>
      <c r="I43" s="23"/>
      <c r="J43" s="22"/>
      <c r="K43" s="22"/>
    </row>
    <row r="44" spans="1:19" x14ac:dyDescent="0.35">
      <c r="B44" s="31"/>
      <c r="C44" s="31"/>
    </row>
    <row r="45" spans="1:19" x14ac:dyDescent="0.35">
      <c r="B45" s="31"/>
      <c r="C45" s="31"/>
    </row>
    <row r="46" spans="1:19" x14ac:dyDescent="0.35">
      <c r="A46" s="21" t="s">
        <v>42</v>
      </c>
      <c r="B46" s="31"/>
      <c r="C46" s="31"/>
    </row>
  </sheetData>
  <sheetProtection algorithmName="SHA-512" hashValue="CxcIoM1wjf37RWsnC6h1Ve2nEJ8FTijra5zMFf8nau1XnCdXDTyckIzDJ3Bv5jmH2dPBdQ6Tz/aHU4EUwt+X/Q==" saltValue="HbFbbLiJQTYMDBvoKHKV5Q==" spinCount="100000" sheet="1" selectLockedCells="1"/>
  <pageMargins left="0.7" right="0.7" top="0.75" bottom="0.75" header="0.3" footer="0.3"/>
  <pageSetup scale="69" fitToHeight="0" orientation="landscape" horizontalDpi="150" verticalDpi="15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B6" sqref="B6"/>
    </sheetView>
  </sheetViews>
  <sheetFormatPr defaultRowHeight="14.5" x14ac:dyDescent="0.35"/>
  <sheetData>
    <row r="1" spans="1:4" x14ac:dyDescent="0.35">
      <c r="A1" s="30" t="s">
        <v>35</v>
      </c>
      <c r="B1" s="30"/>
      <c r="C1" s="30"/>
    </row>
    <row r="2" spans="1:4" x14ac:dyDescent="0.35">
      <c r="A2" t="s">
        <v>38</v>
      </c>
    </row>
    <row r="3" spans="1:4" x14ac:dyDescent="0.35">
      <c r="A3" t="s">
        <v>39</v>
      </c>
    </row>
    <row r="5" spans="1:4" x14ac:dyDescent="0.35">
      <c r="A5" t="s">
        <v>36</v>
      </c>
      <c r="B5" s="25">
        <v>7.25</v>
      </c>
      <c r="C5" t="s">
        <v>37</v>
      </c>
      <c r="D5" s="26">
        <f>(B5/100)*56</f>
        <v>4.0599999999999996</v>
      </c>
    </row>
    <row r="6" spans="1:4" x14ac:dyDescent="0.35">
      <c r="A6" t="s">
        <v>15</v>
      </c>
      <c r="B6" s="25">
        <v>125</v>
      </c>
      <c r="C6" t="s">
        <v>37</v>
      </c>
      <c r="D6" s="26">
        <f>(B6/2000)*56</f>
        <v>3.5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 Comparison</vt:lpstr>
      <vt:lpstr>Corn Price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Schmitz, Eugene G.</dc:creator>
  <cp:lastModifiedBy>Schmitz, Eugene G.</cp:lastModifiedBy>
  <cp:lastPrinted>2020-04-22T21:46:45Z</cp:lastPrinted>
  <dcterms:created xsi:type="dcterms:W3CDTF">2020-04-10T17:40:19Z</dcterms:created>
  <dcterms:modified xsi:type="dcterms:W3CDTF">2020-04-22T21:49:05Z</dcterms:modified>
</cp:coreProperties>
</file>